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hhsieh\Desktop\附件1-113年3月上網版\"/>
    </mc:Choice>
  </mc:AlternateContent>
  <bookViews>
    <workbookView xWindow="4800" yWindow="1845" windowWidth="14505" windowHeight="8880" activeTab="1"/>
  </bookViews>
  <sheets>
    <sheet name="112年~" sheetId="8" r:id="rId1"/>
    <sheet name="99年~111年" sheetId="7" r:id="rId2"/>
  </sheets>
  <definedNames>
    <definedName name="_xlnm.Print_Area" localSheetId="0">'112年~'!$A$2:$D$32</definedName>
    <definedName name="_xlnm.Print_Area" localSheetId="1">'99年~111年'!$A$2:$P$31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D24" i="8" l="1"/>
  <c r="D14" i="8"/>
  <c r="D26" i="8"/>
  <c r="D20" i="8"/>
  <c r="D18" i="8"/>
  <c r="D12" i="8"/>
  <c r="D6" i="8" s="1"/>
  <c r="D8" i="8" l="1"/>
  <c r="D28" i="8"/>
  <c r="D27" i="8" s="1"/>
  <c r="D22" i="8"/>
  <c r="D16" i="8"/>
  <c r="D15" i="8" s="1"/>
  <c r="D25" i="8" l="1"/>
  <c r="D10" i="8"/>
  <c r="D7" i="8" s="1"/>
  <c r="D13" i="8"/>
  <c r="D19" i="8"/>
  <c r="D21" i="8"/>
  <c r="P13" i="7"/>
  <c r="P9" i="7"/>
  <c r="P7" i="7"/>
  <c r="P8" i="7"/>
  <c r="L6" i="7"/>
  <c r="P6" i="7"/>
  <c r="M6" i="7"/>
  <c r="P28" i="7"/>
  <c r="P25" i="7"/>
  <c r="P27" i="7"/>
  <c r="P22" i="7"/>
  <c r="P21" i="7" s="1"/>
  <c r="P16" i="7"/>
  <c r="P15" i="7" s="1"/>
  <c r="O16" i="7"/>
  <c r="O17" i="7" s="1"/>
  <c r="O13" i="7"/>
  <c r="O7" i="7"/>
  <c r="O28" i="7"/>
  <c r="O27" i="7"/>
  <c r="O25" i="7"/>
  <c r="O22" i="7"/>
  <c r="O21" i="7"/>
  <c r="O10" i="7"/>
  <c r="O9" i="7" s="1"/>
  <c r="O29" i="7"/>
  <c r="M10" i="7"/>
  <c r="M7" i="7" s="1"/>
  <c r="N28" i="7"/>
  <c r="N29" i="7" s="1"/>
  <c r="N22" i="7"/>
  <c r="N21" i="7" s="1"/>
  <c r="N16" i="7"/>
  <c r="N15" i="7"/>
  <c r="N13" i="7"/>
  <c r="N10" i="7"/>
  <c r="N23" i="7" s="1"/>
  <c r="N9" i="7"/>
  <c r="N7" i="7"/>
  <c r="M28" i="7"/>
  <c r="M27" i="7"/>
  <c r="M22" i="7"/>
  <c r="M21" i="7"/>
  <c r="M16" i="7"/>
  <c r="M15" i="7"/>
  <c r="M8" i="7"/>
  <c r="K28" i="7"/>
  <c r="K29" i="7" s="1"/>
  <c r="K27" i="7"/>
  <c r="K25" i="7"/>
  <c r="K22" i="7"/>
  <c r="K19" i="7" s="1"/>
  <c r="K21" i="7"/>
  <c r="K16" i="7"/>
  <c r="K15" i="7"/>
  <c r="K13" i="7"/>
  <c r="K8" i="7"/>
  <c r="K6" i="7"/>
  <c r="K10" i="7"/>
  <c r="L28" i="7"/>
  <c r="L25" i="7" s="1"/>
  <c r="L27" i="7"/>
  <c r="L22" i="7"/>
  <c r="L23" i="7" s="1"/>
  <c r="L21" i="7"/>
  <c r="L16" i="7"/>
  <c r="L13" i="7" s="1"/>
  <c r="L8" i="7"/>
  <c r="I8" i="7"/>
  <c r="I6" i="7"/>
  <c r="I10" i="7" s="1"/>
  <c r="F6" i="7"/>
  <c r="F7" i="7" s="1"/>
  <c r="H27" i="7"/>
  <c r="H25" i="7"/>
  <c r="H19" i="7"/>
  <c r="H21" i="7"/>
  <c r="H13" i="7"/>
  <c r="H15" i="7"/>
  <c r="G29" i="7"/>
  <c r="G27" i="7"/>
  <c r="G25" i="7"/>
  <c r="G23" i="7"/>
  <c r="G21" i="7"/>
  <c r="G19" i="7"/>
  <c r="G17" i="7"/>
  <c r="G15" i="7"/>
  <c r="G13" i="7"/>
  <c r="G7" i="7"/>
  <c r="G9" i="7"/>
  <c r="F10" i="7"/>
  <c r="F29" i="7" s="1"/>
  <c r="F27" i="7"/>
  <c r="F25" i="7"/>
  <c r="F21" i="7"/>
  <c r="F19" i="7"/>
  <c r="F15" i="7"/>
  <c r="F13" i="7"/>
  <c r="F8" i="7"/>
  <c r="E27" i="7"/>
  <c r="D27" i="7"/>
  <c r="E25" i="7"/>
  <c r="D25" i="7"/>
  <c r="E21" i="7"/>
  <c r="D21" i="7"/>
  <c r="E19" i="7"/>
  <c r="D19" i="7"/>
  <c r="E15" i="7"/>
  <c r="D15" i="7"/>
  <c r="E13" i="7"/>
  <c r="D13" i="7"/>
  <c r="D10" i="7"/>
  <c r="D7" i="7" s="1"/>
  <c r="D17" i="7"/>
  <c r="D23" i="7"/>
  <c r="E10" i="7"/>
  <c r="D8" i="7"/>
  <c r="D9" i="7" s="1"/>
  <c r="E8" i="7"/>
  <c r="E9" i="7"/>
  <c r="D6" i="7"/>
  <c r="E6" i="7"/>
  <c r="E7" i="7"/>
  <c r="D29" i="7"/>
  <c r="E29" i="7"/>
  <c r="E23" i="7"/>
  <c r="K17" i="7"/>
  <c r="K7" i="7"/>
  <c r="K9" i="7"/>
  <c r="L19" i="7"/>
  <c r="L10" i="7"/>
  <c r="L7" i="7" s="1"/>
  <c r="M25" i="7"/>
  <c r="M19" i="7"/>
  <c r="M9" i="7"/>
  <c r="M17" i="7"/>
  <c r="M13" i="7"/>
  <c r="N19" i="7"/>
  <c r="O19" i="7"/>
  <c r="P10" i="7"/>
  <c r="P23" i="7"/>
  <c r="P29" i="7"/>
  <c r="M29" i="7" l="1"/>
  <c r="M23" i="7"/>
  <c r="O15" i="7"/>
  <c r="N17" i="7"/>
  <c r="P19" i="7"/>
  <c r="L29" i="7"/>
  <c r="F23" i="7"/>
  <c r="L9" i="7"/>
  <c r="F9" i="7"/>
  <c r="N25" i="7"/>
  <c r="P17" i="7"/>
  <c r="K23" i="7"/>
  <c r="O23" i="7"/>
  <c r="L15" i="7"/>
  <c r="L17" i="7"/>
  <c r="N27" i="7"/>
  <c r="F17" i="7"/>
  <c r="D29" i="8"/>
  <c r="D17" i="8"/>
  <c r="D23" i="8"/>
  <c r="D9" i="8"/>
</calcChain>
</file>

<file path=xl/comments1.xml><?xml version="1.0" encoding="utf-8"?>
<comments xmlns="http://schemas.openxmlformats.org/spreadsheetml/2006/main">
  <authors>
    <author>user</author>
  </authors>
  <commentList>
    <comment ref="D6" authorId="0" shapeId="0">
      <text>
        <r>
          <rPr>
            <b/>
            <sz val="9"/>
            <color indexed="81"/>
            <rFont val="細明體"/>
            <family val="3"/>
            <charset val="136"/>
          </rPr>
          <t>統計處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紅字部分已設公式，請勿更動，直接鍵入各官等男、女人數即可。</t>
        </r>
      </text>
    </comment>
  </commentList>
</comments>
</file>

<file path=xl/sharedStrings.xml><?xml version="1.0" encoding="utf-8"?>
<sst xmlns="http://schemas.openxmlformats.org/spreadsheetml/2006/main" count="108" uniqueCount="76">
  <si>
    <r>
      <t xml:space="preserve">101 </t>
    </r>
    <r>
      <rPr>
        <sz val="14"/>
        <rFont val="標楷體"/>
        <family val="4"/>
        <charset val="136"/>
      </rPr>
      <t>年度</t>
    </r>
    <phoneticPr fontId="1" type="noConversion"/>
  </si>
  <si>
    <r>
      <t xml:space="preserve">100 </t>
    </r>
    <r>
      <rPr>
        <sz val="14"/>
        <rFont val="標楷體"/>
        <family val="4"/>
        <charset val="136"/>
      </rPr>
      <t>年度</t>
    </r>
    <phoneticPr fontId="1" type="noConversion"/>
  </si>
  <si>
    <r>
      <t xml:space="preserve">99 </t>
    </r>
    <r>
      <rPr>
        <sz val="14"/>
        <rFont val="標楷體"/>
        <family val="4"/>
        <charset val="136"/>
      </rPr>
      <t>年度</t>
    </r>
    <phoneticPr fontId="1" type="noConversion"/>
  </si>
  <si>
    <r>
      <rPr>
        <sz val="14"/>
        <rFont val="標楷體"/>
        <family val="4"/>
        <charset val="136"/>
      </rPr>
      <t>合計</t>
    </r>
    <phoneticPr fontId="1" type="noConversion"/>
  </si>
  <si>
    <r>
      <rPr>
        <sz val="14"/>
        <rFont val="標楷體"/>
        <family val="4"/>
        <charset val="136"/>
      </rPr>
      <t>女</t>
    </r>
    <phoneticPr fontId="1" type="noConversion"/>
  </si>
  <si>
    <r>
      <rPr>
        <sz val="14"/>
        <rFont val="標楷體"/>
        <family val="4"/>
        <charset val="136"/>
      </rPr>
      <t>男</t>
    </r>
    <phoneticPr fontId="1" type="noConversion"/>
  </si>
  <si>
    <r>
      <rPr>
        <sz val="14"/>
        <rFont val="標楷體"/>
        <family val="4"/>
        <charset val="136"/>
      </rPr>
      <t>小計</t>
    </r>
    <phoneticPr fontId="1" type="noConversion"/>
  </si>
  <si>
    <r>
      <rPr>
        <sz val="12"/>
        <rFont val="標楷體"/>
        <family val="4"/>
        <charset val="136"/>
      </rPr>
      <t>簡任</t>
    </r>
    <phoneticPr fontId="1" type="noConversion"/>
  </si>
  <si>
    <r>
      <rPr>
        <sz val="12"/>
        <rFont val="標楷體"/>
        <family val="4"/>
        <charset val="136"/>
      </rPr>
      <t>薦任</t>
    </r>
    <phoneticPr fontId="1" type="noConversion"/>
  </si>
  <si>
    <r>
      <rPr>
        <sz val="12"/>
        <rFont val="標楷體"/>
        <family val="4"/>
        <charset val="136"/>
      </rPr>
      <t>委任</t>
    </r>
    <phoneticPr fontId="1" type="noConversion"/>
  </si>
  <si>
    <r>
      <rPr>
        <sz val="12"/>
        <rFont val="標楷體"/>
        <family val="4"/>
        <charset val="136"/>
      </rPr>
      <t>比率（</t>
    </r>
    <r>
      <rPr>
        <sz val="12"/>
        <rFont val="Times New Roman"/>
        <family val="1"/>
      </rPr>
      <t>d=c/e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</si>
  <si>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比率（</t>
    </r>
    <r>
      <rPr>
        <sz val="12"/>
        <rFont val="Times New Roman"/>
        <family val="1"/>
      </rPr>
      <t>b=a/e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</si>
  <si>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比率（</t>
    </r>
    <r>
      <rPr>
        <sz val="12"/>
        <rFont val="Times New Roman"/>
        <family val="1"/>
      </rPr>
      <t>g=f/j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</si>
  <si>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比率（</t>
    </r>
    <r>
      <rPr>
        <sz val="12"/>
        <rFont val="Times New Roman"/>
        <family val="1"/>
      </rPr>
      <t>i=h/j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</si>
  <si>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比率（</t>
    </r>
    <r>
      <rPr>
        <sz val="12"/>
        <rFont val="Times New Roman"/>
        <family val="1"/>
      </rPr>
      <t>k=j/e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</si>
  <si>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比率（</t>
    </r>
    <r>
      <rPr>
        <sz val="12"/>
        <rFont val="Times New Roman"/>
        <family val="1"/>
      </rPr>
      <t>m=l/p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</si>
  <si>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比率（</t>
    </r>
    <r>
      <rPr>
        <sz val="12"/>
        <rFont val="Times New Roman"/>
        <family val="1"/>
      </rPr>
      <t>o=n/p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</si>
  <si>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比率（</t>
    </r>
    <r>
      <rPr>
        <sz val="12"/>
        <rFont val="Times New Roman"/>
        <family val="1"/>
      </rPr>
      <t>q=p/e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</si>
  <si>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a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</si>
  <si>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c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</si>
  <si>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e</t>
    </r>
    <r>
      <rPr>
        <sz val="12"/>
        <rFont val="標楷體"/>
        <family val="4"/>
        <charset val="136"/>
      </rPr>
      <t>）</t>
    </r>
    <phoneticPr fontId="1" type="noConversion"/>
  </si>
  <si>
    <t xml:space="preserve">比率        </t>
    <phoneticPr fontId="1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</si>
  <si>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f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</si>
  <si>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h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</si>
  <si>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j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</si>
  <si>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l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</si>
  <si>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n</t>
    </r>
    <r>
      <rPr>
        <sz val="12"/>
        <rFont val="標楷體"/>
        <family val="4"/>
        <charset val="136"/>
      </rPr>
      <t>）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</si>
  <si>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p</t>
    </r>
    <r>
      <rPr>
        <sz val="12"/>
        <rFont val="標楷體"/>
        <family val="4"/>
        <charset val="136"/>
      </rPr>
      <t>）</t>
    </r>
    <phoneticPr fontId="1" type="noConversion"/>
  </si>
  <si>
    <r>
      <t xml:space="preserve">102 </t>
    </r>
    <r>
      <rPr>
        <sz val="14"/>
        <rFont val="標楷體"/>
        <family val="4"/>
        <charset val="136"/>
      </rPr>
      <t>年度</t>
    </r>
    <phoneticPr fontId="1" type="noConversion"/>
  </si>
  <si>
    <r>
      <t xml:space="preserve">103 </t>
    </r>
    <r>
      <rPr>
        <sz val="14"/>
        <rFont val="標楷體"/>
        <family val="4"/>
        <charset val="136"/>
      </rPr>
      <t>年度</t>
    </r>
    <phoneticPr fontId="1" type="noConversion"/>
  </si>
  <si>
    <r>
      <t>104</t>
    </r>
    <r>
      <rPr>
        <sz val="14"/>
        <rFont val="標楷體"/>
        <family val="4"/>
        <charset val="136"/>
      </rPr>
      <t>年度</t>
    </r>
    <phoneticPr fontId="1" type="noConversion"/>
  </si>
  <si>
    <r>
      <t>105</t>
    </r>
    <r>
      <rPr>
        <sz val="14"/>
        <rFont val="標楷體"/>
        <family val="4"/>
        <charset val="136"/>
      </rPr>
      <t>年度</t>
    </r>
    <phoneticPr fontId="1" type="noConversion"/>
  </si>
  <si>
    <r>
      <t xml:space="preserve">                                </t>
    </r>
    <r>
      <rPr>
        <sz val="14"/>
        <rFont val="標楷體"/>
        <family val="4"/>
        <charset val="136"/>
      </rPr>
      <t xml:space="preserve">年度
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官等</t>
    </r>
    <phoneticPr fontId="1" type="noConversion"/>
  </si>
  <si>
    <r>
      <t>106</t>
    </r>
    <r>
      <rPr>
        <sz val="14"/>
        <rFont val="標楷體"/>
        <family val="4"/>
        <charset val="136"/>
      </rPr>
      <t>年度</t>
    </r>
    <phoneticPr fontId="1" type="noConversion"/>
  </si>
  <si>
    <r>
      <t>107</t>
    </r>
    <r>
      <rPr>
        <sz val="14"/>
        <rFont val="標楷體"/>
        <family val="4"/>
        <charset val="136"/>
      </rPr>
      <t>年度</t>
    </r>
    <phoneticPr fontId="1" type="noConversion"/>
  </si>
  <si>
    <r>
      <t>108</t>
    </r>
    <r>
      <rPr>
        <sz val="14"/>
        <rFont val="標楷體"/>
        <family val="4"/>
        <charset val="136"/>
      </rPr>
      <t>年度</t>
    </r>
    <phoneticPr fontId="1" type="noConversion"/>
  </si>
  <si>
    <r>
      <t>109</t>
    </r>
    <r>
      <rPr>
        <sz val="14"/>
        <rFont val="標楷體"/>
        <family val="4"/>
        <charset val="136"/>
      </rPr>
      <t>年度</t>
    </r>
    <phoneticPr fontId="1" type="noConversion"/>
  </si>
  <si>
    <t>單位：人；％</t>
  </si>
  <si>
    <r>
      <t>110</t>
    </r>
    <r>
      <rPr>
        <sz val="14"/>
        <rFont val="標楷體"/>
        <family val="4"/>
        <charset val="136"/>
      </rPr>
      <t>年度</t>
    </r>
    <phoneticPr fontId="1" type="noConversion"/>
  </si>
  <si>
    <r>
      <t>111</t>
    </r>
    <r>
      <rPr>
        <sz val="14"/>
        <rFont val="標楷體"/>
        <family val="4"/>
        <charset val="136"/>
      </rPr>
      <t>年度</t>
    </r>
    <phoneticPr fontId="1" type="noConversion"/>
  </si>
  <si>
    <t>五、環境部決策者與服務提供者</t>
    <phoneticPr fontId="1" type="noConversion"/>
  </si>
  <si>
    <t>資料來源：環境部人事處。</t>
    <phoneticPr fontId="1" type="noConversion"/>
  </si>
  <si>
    <t>資料來源：行政院環境保護署人事室。</t>
    <phoneticPr fontId="1" type="noConversion"/>
  </si>
  <si>
    <t>（ １）行政院環境保護署「決策者」之性別統計概況</t>
    <phoneticPr fontId="1" type="noConversion"/>
  </si>
  <si>
    <t>五、環保署決策者與服務提供者</t>
    <phoneticPr fontId="1" type="noConversion"/>
  </si>
  <si>
    <r>
      <t xml:space="preserve">                                </t>
    </r>
    <r>
      <rPr>
        <sz val="14"/>
        <color theme="1"/>
        <rFont val="標楷體"/>
        <family val="4"/>
        <charset val="136"/>
      </rPr>
      <t xml:space="preserve">年度
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標楷體"/>
        <family val="4"/>
        <charset val="136"/>
      </rPr>
      <t>官等</t>
    </r>
    <phoneticPr fontId="1" type="noConversion"/>
  </si>
  <si>
    <r>
      <t xml:space="preserve">112 </t>
    </r>
    <r>
      <rPr>
        <sz val="14"/>
        <color theme="1"/>
        <rFont val="標楷體"/>
        <family val="4"/>
        <charset val="136"/>
      </rPr>
      <t>年度</t>
    </r>
    <phoneticPr fontId="1" type="noConversion"/>
  </si>
  <si>
    <r>
      <rPr>
        <sz val="14"/>
        <color theme="1"/>
        <rFont val="標楷體"/>
        <family val="4"/>
        <charset val="136"/>
      </rPr>
      <t>合計</t>
    </r>
    <phoneticPr fontId="1" type="noConversion"/>
  </si>
  <si>
    <r>
      <rPr>
        <sz val="14"/>
        <color theme="1"/>
        <rFont val="標楷體"/>
        <family val="4"/>
        <charset val="136"/>
      </rPr>
      <t>女</t>
    </r>
    <phoneticPr fontId="1" type="noConversion"/>
  </si>
  <si>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a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</si>
  <si>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比率（</t>
    </r>
    <r>
      <rPr>
        <sz val="12"/>
        <color theme="1"/>
        <rFont val="Times New Roman"/>
        <family val="1"/>
      </rPr>
      <t>b=a/e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</si>
  <si>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4"/>
        <color theme="1"/>
        <rFont val="標楷體"/>
        <family val="4"/>
        <charset val="136"/>
      </rPr>
      <t>男</t>
    </r>
    <phoneticPr fontId="1" type="noConversion"/>
  </si>
  <si>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c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</si>
  <si>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比率（</t>
    </r>
    <r>
      <rPr>
        <sz val="12"/>
        <color theme="1"/>
        <rFont val="Times New Roman"/>
        <family val="1"/>
      </rPr>
      <t>d=c/e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</si>
  <si>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4"/>
        <color theme="1"/>
        <rFont val="標楷體"/>
        <family val="4"/>
        <charset val="136"/>
      </rPr>
      <t>小計</t>
    </r>
    <phoneticPr fontId="1" type="noConversion"/>
  </si>
  <si>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e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</si>
  <si>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簡任</t>
    </r>
    <phoneticPr fontId="1" type="noConversion"/>
  </si>
  <si>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f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</si>
  <si>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比率（</t>
    </r>
    <r>
      <rPr>
        <sz val="12"/>
        <color theme="1"/>
        <rFont val="Times New Roman"/>
        <family val="1"/>
      </rPr>
      <t>g=f/j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</si>
  <si>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h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</si>
  <si>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比率（</t>
    </r>
    <r>
      <rPr>
        <sz val="12"/>
        <color theme="1"/>
        <rFont val="Times New Roman"/>
        <family val="1"/>
      </rPr>
      <t>i=h/j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</si>
  <si>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j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</si>
  <si>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比率（</t>
    </r>
    <r>
      <rPr>
        <sz val="12"/>
        <color theme="1"/>
        <rFont val="Times New Roman"/>
        <family val="1"/>
      </rPr>
      <t>k=j/e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</si>
  <si>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薦任</t>
    </r>
    <phoneticPr fontId="1" type="noConversion"/>
  </si>
  <si>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l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</si>
  <si>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比率（</t>
    </r>
    <r>
      <rPr>
        <sz val="12"/>
        <color theme="1"/>
        <rFont val="Times New Roman"/>
        <family val="1"/>
      </rPr>
      <t>m=l/p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</si>
  <si>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n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</si>
  <si>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比率（</t>
    </r>
    <r>
      <rPr>
        <sz val="12"/>
        <color theme="1"/>
        <rFont val="Times New Roman"/>
        <family val="1"/>
      </rPr>
      <t>o=n/p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</si>
  <si>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人數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p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</si>
  <si>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比率（</t>
    </r>
    <r>
      <rPr>
        <sz val="12"/>
        <color theme="1"/>
        <rFont val="Times New Roman"/>
        <family val="1"/>
      </rPr>
      <t>q=p/e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</si>
  <si>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rPr>
        <sz val="12"/>
        <color theme="1"/>
        <rFont val="標楷體"/>
        <family val="4"/>
        <charset val="136"/>
      </rPr>
      <t>委任</t>
    </r>
    <phoneticPr fontId="1" type="noConversion"/>
  </si>
  <si>
    <t>（１）環境部「決策者」之性別統計概況</t>
    <phoneticPr fontId="1" type="noConversion"/>
  </si>
  <si>
    <t>說明：本表為環境部職員人數統計，不含氣候變遷署、</t>
    <phoneticPr fontId="1" type="noConversion"/>
  </si>
  <si>
    <t xml:space="preserve">      資源循環署、化學及物質管理署、環境管理署、</t>
    <phoneticPr fontId="1" type="noConversion"/>
  </si>
  <si>
    <t xml:space="preserve">      國家環境研究院等所屬機關(構)人員。</t>
    <phoneticPr fontId="1" type="noConversion"/>
  </si>
  <si>
    <t>說明：本表為行政院環境保護署職員人數統計，不含環境檢驗所、環境保護人員訓練所、毒物及化學物質局等所屬機關人員。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</si>
</sst>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_-;\-* #,##0.0_-;_-* &quot;-&quot;?_-;_-@_-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標楷體"/>
      <family val="4"/>
      <charset val="136"/>
    </font>
    <font>
      <sz val="10"/>
      <name val="新細明體"/>
      <family val="1"/>
      <charset val="136"/>
    </font>
    <font>
      <sz val="14"/>
      <color theme="1"/>
      <name val="Times New Roman"/>
      <family val="1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9" fillId="2" borderId="2" xfId="0" applyNumberFormat="1" applyFont="1" applyFill="1" applyBorder="1" applyAlignment="1">
      <alignment horizontal="right" vertical="center"/>
    </xf>
    <xf numFmtId="41" fontId="9" fillId="0" borderId="2" xfId="0" applyNumberFormat="1" applyFont="1" applyBorder="1" applyAlignment="1">
      <alignment horizontal="right" vertical="center"/>
    </xf>
    <xf numFmtId="41" fontId="9" fillId="2" borderId="4" xfId="0" applyNumberFormat="1" applyFont="1" applyFill="1" applyBorder="1" applyAlignment="1">
      <alignment horizontal="right" vertical="center"/>
    </xf>
    <xf numFmtId="41" fontId="9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1" fontId="4" fillId="2" borderId="2" xfId="0" applyNumberFormat="1" applyFont="1" applyFill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 textRotation="255"/>
    </xf>
    <xf numFmtId="0" fontId="22" fillId="0" borderId="9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textRotation="255"/>
    </xf>
    <xf numFmtId="0" fontId="1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topLeftCell="A10" zoomScaleNormal="100" workbookViewId="0">
      <selection activeCell="A34" sqref="A34"/>
    </sheetView>
  </sheetViews>
  <sheetFormatPr defaultColWidth="9" defaultRowHeight="18.75"/>
  <cols>
    <col min="1" max="1" width="4.625" style="1" customWidth="1"/>
    <col min="2" max="2" width="4.5" style="1" customWidth="1"/>
    <col min="3" max="3" width="19.875" style="1" customWidth="1"/>
    <col min="4" max="4" width="16.125" style="1" customWidth="1"/>
    <col min="5" max="16384" width="9" style="1"/>
  </cols>
  <sheetData>
    <row r="1" spans="1:4" ht="22.5" customHeight="1">
      <c r="A1" s="40" t="s">
        <v>40</v>
      </c>
      <c r="B1" s="41"/>
      <c r="C1" s="41"/>
      <c r="D1" s="41"/>
    </row>
    <row r="2" spans="1:4" ht="18.75" customHeight="1">
      <c r="A2" s="49" t="s">
        <v>71</v>
      </c>
      <c r="B2" s="50"/>
      <c r="C2" s="50"/>
      <c r="D2" s="50"/>
    </row>
    <row r="3" spans="1:4" ht="19.5" customHeight="1" thickBot="1">
      <c r="A3" s="22"/>
      <c r="B3" s="22"/>
      <c r="C3" s="22"/>
      <c r="D3" s="23" t="s">
        <v>37</v>
      </c>
    </row>
    <row r="4" spans="1:4" ht="18.75" customHeight="1">
      <c r="A4" s="42" t="s">
        <v>45</v>
      </c>
      <c r="B4" s="43"/>
      <c r="C4" s="44"/>
      <c r="D4" s="47" t="s">
        <v>46</v>
      </c>
    </row>
    <row r="5" spans="1:4" ht="22.15" customHeight="1">
      <c r="A5" s="45"/>
      <c r="B5" s="45"/>
      <c r="C5" s="46"/>
      <c r="D5" s="48"/>
    </row>
    <row r="6" spans="1:4" ht="19.899999999999999" customHeight="1">
      <c r="A6" s="51" t="s">
        <v>47</v>
      </c>
      <c r="B6" s="53" t="s">
        <v>48</v>
      </c>
      <c r="C6" s="24" t="s">
        <v>49</v>
      </c>
      <c r="D6" s="11">
        <f>D12+D18+D24</f>
        <v>113</v>
      </c>
    </row>
    <row r="7" spans="1:4" ht="19.899999999999999" customHeight="1">
      <c r="A7" s="52"/>
      <c r="B7" s="54"/>
      <c r="C7" s="25" t="s">
        <v>50</v>
      </c>
      <c r="D7" s="33">
        <f t="shared" ref="D7" si="0">IF(ISERROR(D6/D10*100),"-",D6/D10*100)</f>
        <v>49.130434782608695</v>
      </c>
    </row>
    <row r="8" spans="1:4" ht="19.899999999999999" customHeight="1">
      <c r="A8" s="52"/>
      <c r="B8" s="55" t="s">
        <v>51</v>
      </c>
      <c r="C8" s="26" t="s">
        <v>52</v>
      </c>
      <c r="D8" s="12">
        <f>D14+D20+D26</f>
        <v>117</v>
      </c>
    </row>
    <row r="9" spans="1:4" ht="19.899999999999999" customHeight="1">
      <c r="A9" s="52"/>
      <c r="B9" s="55"/>
      <c r="C9" s="26" t="s">
        <v>53</v>
      </c>
      <c r="D9" s="29">
        <f t="shared" ref="D9" si="1">IF(ISERROR(D8/D10*100),"-",D8/D10*100)</f>
        <v>50.869565217391298</v>
      </c>
    </row>
    <row r="10" spans="1:4" ht="19.899999999999999" customHeight="1">
      <c r="A10" s="52"/>
      <c r="B10" s="56" t="s">
        <v>54</v>
      </c>
      <c r="C10" s="26" t="s">
        <v>55</v>
      </c>
      <c r="D10" s="12">
        <f t="shared" ref="D10" si="2">D6+D8</f>
        <v>230</v>
      </c>
    </row>
    <row r="11" spans="1:4" ht="19.899999999999999" customHeight="1">
      <c r="A11" s="52"/>
      <c r="B11" s="56"/>
      <c r="C11" s="27" t="s">
        <v>21</v>
      </c>
      <c r="D11" s="29">
        <v>100</v>
      </c>
    </row>
    <row r="12" spans="1:4" ht="19.899999999999999" customHeight="1">
      <c r="A12" s="57" t="s">
        <v>56</v>
      </c>
      <c r="B12" s="54" t="s">
        <v>48</v>
      </c>
      <c r="C12" s="25" t="s">
        <v>57</v>
      </c>
      <c r="D12" s="11">
        <f>20</f>
        <v>20</v>
      </c>
    </row>
    <row r="13" spans="1:4" ht="19.899999999999999" customHeight="1">
      <c r="A13" s="58"/>
      <c r="B13" s="54"/>
      <c r="C13" s="25" t="s">
        <v>58</v>
      </c>
      <c r="D13" s="33">
        <f t="shared" ref="D13" si="3">IF(ISERROR(D12/D16*100),"-",D12/D16*100)</f>
        <v>40</v>
      </c>
    </row>
    <row r="14" spans="1:4" ht="19.899999999999999" customHeight="1">
      <c r="A14" s="58"/>
      <c r="B14" s="55" t="s">
        <v>51</v>
      </c>
      <c r="C14" s="26" t="s">
        <v>59</v>
      </c>
      <c r="D14" s="12">
        <f>29+1</f>
        <v>30</v>
      </c>
    </row>
    <row r="15" spans="1:4" ht="19.899999999999999" customHeight="1">
      <c r="A15" s="58"/>
      <c r="B15" s="55"/>
      <c r="C15" s="26" t="s">
        <v>60</v>
      </c>
      <c r="D15" s="29">
        <f t="shared" ref="D15" si="4">IF(ISERROR(D14/D16*100),"-",D14/D16*100)</f>
        <v>60</v>
      </c>
    </row>
    <row r="16" spans="1:4" ht="19.899999999999999" customHeight="1">
      <c r="A16" s="58"/>
      <c r="B16" s="56" t="s">
        <v>54</v>
      </c>
      <c r="C16" s="26" t="s">
        <v>61</v>
      </c>
      <c r="D16" s="12">
        <f t="shared" ref="D16" si="5">D12+D14</f>
        <v>50</v>
      </c>
    </row>
    <row r="17" spans="1:4" ht="19.899999999999999" customHeight="1">
      <c r="A17" s="58"/>
      <c r="B17" s="56"/>
      <c r="C17" s="26" t="s">
        <v>62</v>
      </c>
      <c r="D17" s="29">
        <f t="shared" ref="D17" si="6">IF(ISERROR(D16/D$10*100),"-",D16/D$10*100)</f>
        <v>21.739130434782609</v>
      </c>
    </row>
    <row r="18" spans="1:4" ht="19.899999999999999" customHeight="1">
      <c r="A18" s="57" t="s">
        <v>63</v>
      </c>
      <c r="B18" s="54" t="s">
        <v>48</v>
      </c>
      <c r="C18" s="25" t="s">
        <v>64</v>
      </c>
      <c r="D18" s="11">
        <f>82</f>
        <v>82</v>
      </c>
    </row>
    <row r="19" spans="1:4" ht="19.899999999999999" customHeight="1">
      <c r="A19" s="58"/>
      <c r="B19" s="54"/>
      <c r="C19" s="25" t="s">
        <v>65</v>
      </c>
      <c r="D19" s="33">
        <f t="shared" ref="D19" si="7">IF(ISERROR(D18/D22*100),"-",D18/D22*100)</f>
        <v>50.931677018633536</v>
      </c>
    </row>
    <row r="20" spans="1:4" ht="19.899999999999999" customHeight="1">
      <c r="A20" s="58"/>
      <c r="B20" s="55" t="s">
        <v>51</v>
      </c>
      <c r="C20" s="26" t="s">
        <v>66</v>
      </c>
      <c r="D20" s="12">
        <f>79</f>
        <v>79</v>
      </c>
    </row>
    <row r="21" spans="1:4" ht="19.899999999999999" customHeight="1">
      <c r="A21" s="58"/>
      <c r="B21" s="55"/>
      <c r="C21" s="26" t="s">
        <v>67</v>
      </c>
      <c r="D21" s="29">
        <f t="shared" ref="D21" si="8">IF(ISERROR(D20/D22*100),"-",D20/D22*100)</f>
        <v>49.068322981366457</v>
      </c>
    </row>
    <row r="22" spans="1:4" ht="19.899999999999999" customHeight="1">
      <c r="A22" s="58"/>
      <c r="B22" s="56" t="s">
        <v>54</v>
      </c>
      <c r="C22" s="26" t="s">
        <v>68</v>
      </c>
      <c r="D22" s="12">
        <f t="shared" ref="D22" si="9">D18+D20</f>
        <v>161</v>
      </c>
    </row>
    <row r="23" spans="1:4" ht="19.899999999999999" customHeight="1">
      <c r="A23" s="59"/>
      <c r="B23" s="56"/>
      <c r="C23" s="26" t="s">
        <v>69</v>
      </c>
      <c r="D23" s="29">
        <f t="shared" ref="D23" si="10">IF(ISERROR(D22/D$10*100),"-",D22/D$10*100)</f>
        <v>70</v>
      </c>
    </row>
    <row r="24" spans="1:4" ht="19.899999999999999" customHeight="1">
      <c r="A24" s="58" t="s">
        <v>70</v>
      </c>
      <c r="B24" s="53" t="s">
        <v>48</v>
      </c>
      <c r="C24" s="24" t="s">
        <v>64</v>
      </c>
      <c r="D24" s="11">
        <f>10+1</f>
        <v>11</v>
      </c>
    </row>
    <row r="25" spans="1:4" ht="19.899999999999999" customHeight="1">
      <c r="A25" s="58"/>
      <c r="B25" s="54"/>
      <c r="C25" s="25" t="s">
        <v>65</v>
      </c>
      <c r="D25" s="33">
        <f t="shared" ref="D25" si="11">IF(ISERROR(D24/D28*100),"-",D24/D28*100)</f>
        <v>57.894736842105267</v>
      </c>
    </row>
    <row r="26" spans="1:4" ht="19.899999999999999" customHeight="1">
      <c r="A26" s="58"/>
      <c r="B26" s="55" t="s">
        <v>51</v>
      </c>
      <c r="C26" s="26" t="s">
        <v>66</v>
      </c>
      <c r="D26" s="12">
        <f>8</f>
        <v>8</v>
      </c>
    </row>
    <row r="27" spans="1:4" ht="19.899999999999999" customHeight="1">
      <c r="A27" s="58"/>
      <c r="B27" s="55"/>
      <c r="C27" s="26" t="s">
        <v>67</v>
      </c>
      <c r="D27" s="29">
        <f t="shared" ref="D27" si="12">IF(ISERROR(D26/D28*100),"-",D26/D28*100)</f>
        <v>42.105263157894733</v>
      </c>
    </row>
    <row r="28" spans="1:4" ht="19.899999999999999" customHeight="1">
      <c r="A28" s="58"/>
      <c r="B28" s="56" t="s">
        <v>54</v>
      </c>
      <c r="C28" s="26" t="s">
        <v>68</v>
      </c>
      <c r="D28" s="12">
        <f t="shared" ref="D28" si="13">D24+D26</f>
        <v>19</v>
      </c>
    </row>
    <row r="29" spans="1:4" ht="19.899999999999999" customHeight="1" thickBot="1">
      <c r="A29" s="60"/>
      <c r="B29" s="56"/>
      <c r="C29" s="26" t="s">
        <v>69</v>
      </c>
      <c r="D29" s="37">
        <f t="shared" ref="D29" si="14">IF(ISERROR(D28/D$10*100),"-",D28/D$10*100)</f>
        <v>8.2608695652173907</v>
      </c>
    </row>
    <row r="30" spans="1:4">
      <c r="A30" s="3" t="s">
        <v>41</v>
      </c>
      <c r="B30" s="2"/>
      <c r="C30" s="2"/>
      <c r="D30" s="4"/>
    </row>
    <row r="31" spans="1:4">
      <c r="A31" s="3" t="s">
        <v>72</v>
      </c>
    </row>
    <row r="32" spans="1:4">
      <c r="A32" s="3" t="s">
        <v>73</v>
      </c>
    </row>
    <row r="33" spans="1:1">
      <c r="A33" s="3" t="s">
        <v>74</v>
      </c>
    </row>
  </sheetData>
  <mergeCells count="20">
    <mergeCell ref="A24:A29"/>
    <mergeCell ref="B24:B25"/>
    <mergeCell ref="B26:B27"/>
    <mergeCell ref="B28:B29"/>
    <mergeCell ref="A12:A17"/>
    <mergeCell ref="B12:B13"/>
    <mergeCell ref="B14:B15"/>
    <mergeCell ref="B16:B17"/>
    <mergeCell ref="A18:A23"/>
    <mergeCell ref="B18:B19"/>
    <mergeCell ref="B20:B21"/>
    <mergeCell ref="B22:B23"/>
    <mergeCell ref="A1:D1"/>
    <mergeCell ref="A4:C5"/>
    <mergeCell ref="D4:D5"/>
    <mergeCell ref="A2:D2"/>
    <mergeCell ref="A6:A11"/>
    <mergeCell ref="B6:B7"/>
    <mergeCell ref="B8:B9"/>
    <mergeCell ref="B10:B11"/>
  </mergeCells>
  <phoneticPr fontId="1" type="noConversion"/>
  <printOptions horizontalCentered="1"/>
  <pageMargins left="0.31496062992125984" right="0.23622047244094491" top="0.39370078740157483" bottom="0.39370078740157483" header="0.31496062992125984" footer="0.31496062992125984"/>
  <pageSetup paperSize="9" scale="9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6" zoomScaleNormal="100" workbookViewId="0">
      <selection activeCell="A32" sqref="A32"/>
    </sheetView>
  </sheetViews>
  <sheetFormatPr defaultColWidth="9" defaultRowHeight="18.75"/>
  <cols>
    <col min="1" max="1" width="4.625" style="1" customWidth="1"/>
    <col min="2" max="2" width="4.5" style="1" customWidth="1"/>
    <col min="3" max="3" width="19.875" style="1" customWidth="1"/>
    <col min="4" max="4" width="9.625" style="1" customWidth="1"/>
    <col min="5" max="6" width="10.75" style="1" customWidth="1"/>
    <col min="7" max="7" width="13" style="1" customWidth="1"/>
    <col min="8" max="16" width="10.75" style="1" customWidth="1"/>
    <col min="17" max="16384" width="9" style="1"/>
  </cols>
  <sheetData>
    <row r="1" spans="1:16" ht="22.5" customHeight="1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1"/>
      <c r="N1" s="16"/>
      <c r="O1" s="16"/>
      <c r="P1" s="16"/>
    </row>
    <row r="2" spans="1:16" ht="18.75" customHeight="1">
      <c r="A2" s="72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16"/>
      <c r="O2" s="16"/>
      <c r="P2" s="16"/>
    </row>
    <row r="3" spans="1:16" ht="19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7"/>
      <c r="N3" s="18"/>
      <c r="O3" s="18"/>
      <c r="P3" s="19" t="s">
        <v>37</v>
      </c>
    </row>
    <row r="4" spans="1:16" ht="18.75" customHeight="1">
      <c r="A4" s="79" t="s">
        <v>32</v>
      </c>
      <c r="B4" s="80"/>
      <c r="C4" s="81"/>
      <c r="D4" s="75" t="s">
        <v>2</v>
      </c>
      <c r="E4" s="64" t="s">
        <v>1</v>
      </c>
      <c r="F4" s="66" t="s">
        <v>0</v>
      </c>
      <c r="G4" s="66" t="s">
        <v>28</v>
      </c>
      <c r="H4" s="66" t="s">
        <v>29</v>
      </c>
      <c r="I4" s="66" t="s">
        <v>30</v>
      </c>
      <c r="J4" s="64" t="s">
        <v>31</v>
      </c>
      <c r="K4" s="64" t="s">
        <v>33</v>
      </c>
      <c r="L4" s="64" t="s">
        <v>34</v>
      </c>
      <c r="M4" s="64" t="s">
        <v>35</v>
      </c>
      <c r="N4" s="64" t="s">
        <v>36</v>
      </c>
      <c r="O4" s="64" t="s">
        <v>38</v>
      </c>
      <c r="P4" s="66" t="s">
        <v>39</v>
      </c>
    </row>
    <row r="5" spans="1:16" ht="22.15" customHeight="1">
      <c r="A5" s="82"/>
      <c r="B5" s="82"/>
      <c r="C5" s="83"/>
      <c r="D5" s="76"/>
      <c r="E5" s="65"/>
      <c r="F5" s="67"/>
      <c r="G5" s="67"/>
      <c r="H5" s="67"/>
      <c r="I5" s="67"/>
      <c r="J5" s="65"/>
      <c r="K5" s="65"/>
      <c r="L5" s="65"/>
      <c r="M5" s="65"/>
      <c r="N5" s="65"/>
      <c r="O5" s="65"/>
      <c r="P5" s="86"/>
    </row>
    <row r="6" spans="1:16" ht="19.899999999999999" customHeight="1">
      <c r="A6" s="68" t="s">
        <v>3</v>
      </c>
      <c r="B6" s="70" t="s">
        <v>4</v>
      </c>
      <c r="C6" s="8" t="s">
        <v>18</v>
      </c>
      <c r="D6" s="9">
        <f>SUM(D12,D18,D24)</f>
        <v>214</v>
      </c>
      <c r="E6" s="9">
        <f>SUM(E12,E18,E24)</f>
        <v>218</v>
      </c>
      <c r="F6" s="9">
        <f>SUM(F12,F18,F24)</f>
        <v>224</v>
      </c>
      <c r="G6" s="9">
        <v>244</v>
      </c>
      <c r="H6" s="9">
        <v>228</v>
      </c>
      <c r="I6" s="11">
        <f>SUM(I12+I18+I24)</f>
        <v>229</v>
      </c>
      <c r="J6" s="13">
        <v>223</v>
      </c>
      <c r="K6" s="9">
        <f>K12+K18+K24</f>
        <v>232</v>
      </c>
      <c r="L6" s="9">
        <f>L12+L18+L24</f>
        <v>234</v>
      </c>
      <c r="M6" s="9">
        <f>M12+M18+M24</f>
        <v>231</v>
      </c>
      <c r="N6" s="9">
        <v>232</v>
      </c>
      <c r="O6" s="9">
        <v>220</v>
      </c>
      <c r="P6" s="20">
        <f>P12+P18+P24</f>
        <v>237</v>
      </c>
    </row>
    <row r="7" spans="1:16" ht="19.899999999999999" customHeight="1">
      <c r="A7" s="69"/>
      <c r="B7" s="71"/>
      <c r="C7" s="7" t="s">
        <v>11</v>
      </c>
      <c r="D7" s="32">
        <f>D6/D10*100</f>
        <v>41.634241245136188</v>
      </c>
      <c r="E7" s="32">
        <f>E6/E10*100</f>
        <v>41.923076923076927</v>
      </c>
      <c r="F7" s="32">
        <f>F6/F10*100</f>
        <v>42.911877394636015</v>
      </c>
      <c r="G7" s="32">
        <f>G6/G10*100</f>
        <v>45.522388059701491</v>
      </c>
      <c r="H7" s="32">
        <v>45</v>
      </c>
      <c r="I7" s="33">
        <v>45</v>
      </c>
      <c r="J7" s="34">
        <v>47</v>
      </c>
      <c r="K7" s="32">
        <f t="shared" ref="K7:P7" si="0">IF(ISERROR(K6/K10*100),"-",K6/K10*100)</f>
        <v>46.774193548387096</v>
      </c>
      <c r="L7" s="32">
        <f t="shared" si="0"/>
        <v>46.153846153846153</v>
      </c>
      <c r="M7" s="32">
        <f t="shared" si="0"/>
        <v>45.472440944881889</v>
      </c>
      <c r="N7" s="32">
        <f t="shared" si="0"/>
        <v>45.669291338582681</v>
      </c>
      <c r="O7" s="32">
        <f t="shared" si="0"/>
        <v>44.354838709677416</v>
      </c>
      <c r="P7" s="35">
        <f t="shared" si="0"/>
        <v>46.108949416342412</v>
      </c>
    </row>
    <row r="8" spans="1:16" ht="19.899999999999999" customHeight="1">
      <c r="A8" s="69"/>
      <c r="B8" s="63" t="s">
        <v>5</v>
      </c>
      <c r="C8" s="5" t="s">
        <v>19</v>
      </c>
      <c r="D8" s="10">
        <f>SUM(D14,D20,D26)</f>
        <v>300</v>
      </c>
      <c r="E8" s="10">
        <f>SUM(E14,E20,E26)</f>
        <v>302</v>
      </c>
      <c r="F8" s="10">
        <f>SUM(F14,F20,F26)</f>
        <v>298</v>
      </c>
      <c r="G8" s="10">
        <v>292</v>
      </c>
      <c r="H8" s="10">
        <v>279</v>
      </c>
      <c r="I8" s="12">
        <f>SUM(I14+I20+I26)</f>
        <v>276</v>
      </c>
      <c r="J8" s="14">
        <v>256</v>
      </c>
      <c r="K8" s="10">
        <f>K14+K20+K26</f>
        <v>264</v>
      </c>
      <c r="L8" s="10">
        <f>L14+L20+L26</f>
        <v>273</v>
      </c>
      <c r="M8" s="10">
        <f>M14+M20+M26</f>
        <v>277</v>
      </c>
      <c r="N8" s="10">
        <v>276</v>
      </c>
      <c r="O8" s="10">
        <v>276</v>
      </c>
      <c r="P8" s="21">
        <f>P14+P20+P26</f>
        <v>277</v>
      </c>
    </row>
    <row r="9" spans="1:16" ht="19.899999999999999" customHeight="1">
      <c r="A9" s="69"/>
      <c r="B9" s="63"/>
      <c r="C9" s="5" t="s">
        <v>10</v>
      </c>
      <c r="D9" s="28">
        <f>D8/D10*100</f>
        <v>58.365758754863819</v>
      </c>
      <c r="E9" s="28">
        <f>E8/E10*100</f>
        <v>58.07692307692308</v>
      </c>
      <c r="F9" s="28">
        <f>F8/F10*100</f>
        <v>57.088122605363992</v>
      </c>
      <c r="G9" s="28">
        <f>G8/G10*100</f>
        <v>54.477611940298509</v>
      </c>
      <c r="H9" s="28">
        <v>55</v>
      </c>
      <c r="I9" s="29">
        <v>55</v>
      </c>
      <c r="J9" s="30">
        <v>53</v>
      </c>
      <c r="K9" s="28">
        <f t="shared" ref="K9:P9" si="1">IF(ISERROR(K8/K10*100),"-",K8/K10*100)</f>
        <v>53.225806451612897</v>
      </c>
      <c r="L9" s="28">
        <f t="shared" si="1"/>
        <v>53.846153846153847</v>
      </c>
      <c r="M9" s="28">
        <f t="shared" si="1"/>
        <v>54.527559055118111</v>
      </c>
      <c r="N9" s="28">
        <f t="shared" si="1"/>
        <v>54.330708661417326</v>
      </c>
      <c r="O9" s="28">
        <f t="shared" si="1"/>
        <v>55.645161290322577</v>
      </c>
      <c r="P9" s="31">
        <f t="shared" si="1"/>
        <v>53.891050583657588</v>
      </c>
    </row>
    <row r="10" spans="1:16" ht="19.899999999999999" customHeight="1">
      <c r="A10" s="69"/>
      <c r="B10" s="62" t="s">
        <v>6</v>
      </c>
      <c r="C10" s="5" t="s">
        <v>20</v>
      </c>
      <c r="D10" s="10">
        <f>SUM(D16,D22,D28)</f>
        <v>514</v>
      </c>
      <c r="E10" s="10">
        <f>SUM(E16,E22,E28)</f>
        <v>520</v>
      </c>
      <c r="F10" s="10">
        <f>SUM(F16,F22,F28)</f>
        <v>522</v>
      </c>
      <c r="G10" s="10">
        <v>536</v>
      </c>
      <c r="H10" s="10">
        <v>507</v>
      </c>
      <c r="I10" s="12">
        <f>SUM(I6+I8)</f>
        <v>505</v>
      </c>
      <c r="J10" s="14">
        <v>479</v>
      </c>
      <c r="K10" s="10">
        <f t="shared" ref="K10:P10" si="2">K6+K8</f>
        <v>496</v>
      </c>
      <c r="L10" s="10">
        <f t="shared" si="2"/>
        <v>507</v>
      </c>
      <c r="M10" s="10">
        <f t="shared" si="2"/>
        <v>508</v>
      </c>
      <c r="N10" s="10">
        <f t="shared" si="2"/>
        <v>508</v>
      </c>
      <c r="O10" s="10">
        <f t="shared" si="2"/>
        <v>496</v>
      </c>
      <c r="P10" s="21">
        <f t="shared" si="2"/>
        <v>514</v>
      </c>
    </row>
    <row r="11" spans="1:16" ht="19.899999999999999" customHeight="1">
      <c r="A11" s="69"/>
      <c r="B11" s="62"/>
      <c r="C11" s="6" t="s">
        <v>21</v>
      </c>
      <c r="D11" s="28">
        <v>100</v>
      </c>
      <c r="E11" s="28">
        <v>100</v>
      </c>
      <c r="F11" s="28">
        <v>100</v>
      </c>
      <c r="G11" s="28">
        <v>100</v>
      </c>
      <c r="H11" s="28">
        <v>100</v>
      </c>
      <c r="I11" s="28">
        <v>100</v>
      </c>
      <c r="J11" s="28">
        <v>100</v>
      </c>
      <c r="K11" s="28">
        <v>100</v>
      </c>
      <c r="L11" s="28">
        <v>100</v>
      </c>
      <c r="M11" s="28">
        <v>100</v>
      </c>
      <c r="N11" s="28">
        <v>100</v>
      </c>
      <c r="O11" s="28">
        <v>100</v>
      </c>
      <c r="P11" s="31">
        <v>100</v>
      </c>
    </row>
    <row r="12" spans="1:16" ht="19.899999999999999" customHeight="1">
      <c r="A12" s="84" t="s">
        <v>7</v>
      </c>
      <c r="B12" s="71" t="s">
        <v>4</v>
      </c>
      <c r="C12" s="7" t="s">
        <v>22</v>
      </c>
      <c r="D12" s="9">
        <v>19</v>
      </c>
      <c r="E12" s="9">
        <v>21</v>
      </c>
      <c r="F12" s="9">
        <v>21</v>
      </c>
      <c r="G12" s="9">
        <v>23</v>
      </c>
      <c r="H12" s="9">
        <v>21</v>
      </c>
      <c r="I12" s="11">
        <v>21</v>
      </c>
      <c r="J12" s="13">
        <v>20</v>
      </c>
      <c r="K12" s="9">
        <v>23</v>
      </c>
      <c r="L12" s="9">
        <v>22</v>
      </c>
      <c r="M12" s="9">
        <v>24</v>
      </c>
      <c r="N12" s="9">
        <v>26</v>
      </c>
      <c r="O12" s="9">
        <v>25</v>
      </c>
      <c r="P12" s="20">
        <v>25</v>
      </c>
    </row>
    <row r="13" spans="1:16" ht="19.899999999999999" customHeight="1">
      <c r="A13" s="77"/>
      <c r="B13" s="71"/>
      <c r="C13" s="7" t="s">
        <v>12</v>
      </c>
      <c r="D13" s="32">
        <f>D12/D16*100</f>
        <v>24.675324675324674</v>
      </c>
      <c r="E13" s="32">
        <f>E12/E16*100</f>
        <v>27.27272727272727</v>
      </c>
      <c r="F13" s="32">
        <f>F12/F16*100</f>
        <v>27.27272727272727</v>
      </c>
      <c r="G13" s="32">
        <f>G12/G16*100</f>
        <v>29.487179487179489</v>
      </c>
      <c r="H13" s="32">
        <f>H12/H16*100</f>
        <v>28.378378378378379</v>
      </c>
      <c r="I13" s="33">
        <v>27</v>
      </c>
      <c r="J13" s="34">
        <v>27</v>
      </c>
      <c r="K13" s="32">
        <f t="shared" ref="K13:P13" si="3">IF(ISERROR(K12/K16*100),"-",K12/K16*100)</f>
        <v>30.666666666666664</v>
      </c>
      <c r="L13" s="32">
        <f t="shared" si="3"/>
        <v>29.333333333333332</v>
      </c>
      <c r="M13" s="32">
        <f t="shared" si="3"/>
        <v>32</v>
      </c>
      <c r="N13" s="32">
        <f t="shared" si="3"/>
        <v>33.333333333333329</v>
      </c>
      <c r="O13" s="32">
        <f t="shared" si="3"/>
        <v>31.645569620253166</v>
      </c>
      <c r="P13" s="35">
        <f t="shared" si="3"/>
        <v>32.894736842105267</v>
      </c>
    </row>
    <row r="14" spans="1:16" ht="19.899999999999999" customHeight="1">
      <c r="A14" s="77"/>
      <c r="B14" s="63" t="s">
        <v>5</v>
      </c>
      <c r="C14" s="5" t="s">
        <v>23</v>
      </c>
      <c r="D14" s="10">
        <v>58</v>
      </c>
      <c r="E14" s="10">
        <v>56</v>
      </c>
      <c r="F14" s="10">
        <v>56</v>
      </c>
      <c r="G14" s="10">
        <v>55</v>
      </c>
      <c r="H14" s="10">
        <v>53</v>
      </c>
      <c r="I14" s="12">
        <v>57</v>
      </c>
      <c r="J14" s="14">
        <v>55</v>
      </c>
      <c r="K14" s="10">
        <v>52</v>
      </c>
      <c r="L14" s="10">
        <v>53</v>
      </c>
      <c r="M14" s="10">
        <v>51</v>
      </c>
      <c r="N14" s="10">
        <v>52</v>
      </c>
      <c r="O14" s="10">
        <v>54</v>
      </c>
      <c r="P14" s="21">
        <v>51</v>
      </c>
    </row>
    <row r="15" spans="1:16" ht="19.899999999999999" customHeight="1">
      <c r="A15" s="77"/>
      <c r="B15" s="63"/>
      <c r="C15" s="5" t="s">
        <v>13</v>
      </c>
      <c r="D15" s="28">
        <f>D14/D16*100</f>
        <v>75.324675324675326</v>
      </c>
      <c r="E15" s="28">
        <f>E14/E16*100</f>
        <v>72.727272727272734</v>
      </c>
      <c r="F15" s="28">
        <f>F14/F16*100</f>
        <v>72.727272727272734</v>
      </c>
      <c r="G15" s="28">
        <f>G14/G16*100</f>
        <v>70.512820512820511</v>
      </c>
      <c r="H15" s="28">
        <f>H14/H16*100</f>
        <v>71.621621621621628</v>
      </c>
      <c r="I15" s="29">
        <v>73</v>
      </c>
      <c r="J15" s="30">
        <v>73</v>
      </c>
      <c r="K15" s="28">
        <f t="shared" ref="K15:P15" si="4">IF(ISERROR(K14/K16*100),"-",K14/K16*100)</f>
        <v>69.333333333333343</v>
      </c>
      <c r="L15" s="28">
        <f t="shared" si="4"/>
        <v>70.666666666666671</v>
      </c>
      <c r="M15" s="28">
        <f t="shared" si="4"/>
        <v>68</v>
      </c>
      <c r="N15" s="28">
        <f t="shared" si="4"/>
        <v>66.666666666666657</v>
      </c>
      <c r="O15" s="28">
        <f t="shared" si="4"/>
        <v>68.35443037974683</v>
      </c>
      <c r="P15" s="31">
        <f t="shared" si="4"/>
        <v>67.10526315789474</v>
      </c>
    </row>
    <row r="16" spans="1:16" ht="19.899999999999999" customHeight="1">
      <c r="A16" s="77"/>
      <c r="B16" s="62" t="s">
        <v>6</v>
      </c>
      <c r="C16" s="5" t="s">
        <v>24</v>
      </c>
      <c r="D16" s="10">
        <v>77</v>
      </c>
      <c r="E16" s="10">
        <v>77</v>
      </c>
      <c r="F16" s="10">
        <v>77</v>
      </c>
      <c r="G16" s="10">
        <v>78</v>
      </c>
      <c r="H16" s="10">
        <v>74</v>
      </c>
      <c r="I16" s="12">
        <v>78</v>
      </c>
      <c r="J16" s="14">
        <v>75</v>
      </c>
      <c r="K16" s="10">
        <f t="shared" ref="K16:P16" si="5">K12+K14</f>
        <v>75</v>
      </c>
      <c r="L16" s="10">
        <f t="shared" si="5"/>
        <v>75</v>
      </c>
      <c r="M16" s="10">
        <f t="shared" si="5"/>
        <v>75</v>
      </c>
      <c r="N16" s="10">
        <f t="shared" si="5"/>
        <v>78</v>
      </c>
      <c r="O16" s="10">
        <f t="shared" si="5"/>
        <v>79</v>
      </c>
      <c r="P16" s="21">
        <f t="shared" si="5"/>
        <v>76</v>
      </c>
    </row>
    <row r="17" spans="1:16" ht="19.899999999999999" customHeight="1">
      <c r="A17" s="77"/>
      <c r="B17" s="62"/>
      <c r="C17" s="5" t="s">
        <v>14</v>
      </c>
      <c r="D17" s="28">
        <f>D16/D10*100</f>
        <v>14.980544747081712</v>
      </c>
      <c r="E17" s="28">
        <f>E16/E10*100</f>
        <v>14.807692307692308</v>
      </c>
      <c r="F17" s="28">
        <f>F16/F10*100</f>
        <v>14.750957854406129</v>
      </c>
      <c r="G17" s="28">
        <f>G16/G10*100</f>
        <v>14.55223880597015</v>
      </c>
      <c r="H17" s="28">
        <v>15</v>
      </c>
      <c r="I17" s="29">
        <v>15</v>
      </c>
      <c r="J17" s="30">
        <v>15</v>
      </c>
      <c r="K17" s="28">
        <f t="shared" ref="K17:P17" si="6">IF(ISERROR(K16/K$10*100),"-",K16/K$10*100)</f>
        <v>15.120967741935484</v>
      </c>
      <c r="L17" s="28">
        <f t="shared" si="6"/>
        <v>14.792899408284024</v>
      </c>
      <c r="M17" s="28">
        <f t="shared" si="6"/>
        <v>14.763779527559054</v>
      </c>
      <c r="N17" s="28">
        <f t="shared" si="6"/>
        <v>15.354330708661418</v>
      </c>
      <c r="O17" s="28">
        <f t="shared" si="6"/>
        <v>15.92741935483871</v>
      </c>
      <c r="P17" s="31">
        <f t="shared" si="6"/>
        <v>14.785992217898833</v>
      </c>
    </row>
    <row r="18" spans="1:16" ht="19.899999999999999" customHeight="1">
      <c r="A18" s="84" t="s">
        <v>8</v>
      </c>
      <c r="B18" s="71" t="s">
        <v>4</v>
      </c>
      <c r="C18" s="7" t="s">
        <v>25</v>
      </c>
      <c r="D18" s="9">
        <v>147</v>
      </c>
      <c r="E18" s="9">
        <v>152</v>
      </c>
      <c r="F18" s="9">
        <v>158</v>
      </c>
      <c r="G18" s="9">
        <v>175</v>
      </c>
      <c r="H18" s="9">
        <v>172</v>
      </c>
      <c r="I18" s="11">
        <v>173</v>
      </c>
      <c r="J18" s="13">
        <v>167</v>
      </c>
      <c r="K18" s="9">
        <v>171</v>
      </c>
      <c r="L18" s="9">
        <v>172</v>
      </c>
      <c r="M18" s="9">
        <v>175</v>
      </c>
      <c r="N18" s="9">
        <v>173</v>
      </c>
      <c r="O18" s="9">
        <v>169</v>
      </c>
      <c r="P18" s="20">
        <v>184</v>
      </c>
    </row>
    <row r="19" spans="1:16" ht="19.899999999999999" customHeight="1">
      <c r="A19" s="77"/>
      <c r="B19" s="71"/>
      <c r="C19" s="7" t="s">
        <v>15</v>
      </c>
      <c r="D19" s="32">
        <f>D18/D22*100</f>
        <v>42.241379310344826</v>
      </c>
      <c r="E19" s="32">
        <f>E18/E22*100</f>
        <v>43.059490084985832</v>
      </c>
      <c r="F19" s="32">
        <f>F18/F22*100</f>
        <v>43.051771117166211</v>
      </c>
      <c r="G19" s="32">
        <f>G18/G22*100</f>
        <v>47.043010752688176</v>
      </c>
      <c r="H19" s="32">
        <f>H18/H22*100</f>
        <v>47.12328767123288</v>
      </c>
      <c r="I19" s="33">
        <v>48</v>
      </c>
      <c r="J19" s="34">
        <v>49</v>
      </c>
      <c r="K19" s="32">
        <f t="shared" ref="K19:P19" si="7">IF(ISERROR(K18/K22*100),"-",K18/K22*100)</f>
        <v>48.033707865168537</v>
      </c>
      <c r="L19" s="32">
        <f t="shared" si="7"/>
        <v>47.382920110192842</v>
      </c>
      <c r="M19" s="32">
        <f t="shared" si="7"/>
        <v>46.174142480211081</v>
      </c>
      <c r="N19" s="32">
        <f t="shared" si="7"/>
        <v>47.138964577656679</v>
      </c>
      <c r="O19" s="32">
        <f t="shared" si="7"/>
        <v>45.675675675675677</v>
      </c>
      <c r="P19" s="35">
        <f t="shared" si="7"/>
        <v>48.167539267015705</v>
      </c>
    </row>
    <row r="20" spans="1:16" ht="19.899999999999999" customHeight="1">
      <c r="A20" s="77"/>
      <c r="B20" s="63" t="s">
        <v>5</v>
      </c>
      <c r="C20" s="5" t="s">
        <v>26</v>
      </c>
      <c r="D20" s="10">
        <v>201</v>
      </c>
      <c r="E20" s="10">
        <v>201</v>
      </c>
      <c r="F20" s="10">
        <v>209</v>
      </c>
      <c r="G20" s="10">
        <v>197</v>
      </c>
      <c r="H20" s="10">
        <v>193</v>
      </c>
      <c r="I20" s="12">
        <v>190</v>
      </c>
      <c r="J20" s="14">
        <v>176</v>
      </c>
      <c r="K20" s="10">
        <v>185</v>
      </c>
      <c r="L20" s="10">
        <v>191</v>
      </c>
      <c r="M20" s="10">
        <v>204</v>
      </c>
      <c r="N20" s="10">
        <v>194</v>
      </c>
      <c r="O20" s="10">
        <v>201</v>
      </c>
      <c r="P20" s="21">
        <v>198</v>
      </c>
    </row>
    <row r="21" spans="1:16" ht="19.899999999999999" customHeight="1">
      <c r="A21" s="77"/>
      <c r="B21" s="63"/>
      <c r="C21" s="5" t="s">
        <v>16</v>
      </c>
      <c r="D21" s="28">
        <f>D20/D22*100</f>
        <v>57.758620689655174</v>
      </c>
      <c r="E21" s="28">
        <f>E20/E22*100</f>
        <v>56.940509915014161</v>
      </c>
      <c r="F21" s="28">
        <f>F20/F22*100</f>
        <v>56.948228882833781</v>
      </c>
      <c r="G21" s="28">
        <f>G20/G22*100</f>
        <v>52.956989247311824</v>
      </c>
      <c r="H21" s="28">
        <f>H20/H22*100</f>
        <v>52.876712328767127</v>
      </c>
      <c r="I21" s="29">
        <v>52</v>
      </c>
      <c r="J21" s="30">
        <v>51</v>
      </c>
      <c r="K21" s="28">
        <f t="shared" ref="K21:P21" si="8">IF(ISERROR(K20/K22*100),"-",K20/K22*100)</f>
        <v>51.966292134831463</v>
      </c>
      <c r="L21" s="28">
        <f t="shared" si="8"/>
        <v>52.617079889807158</v>
      </c>
      <c r="M21" s="28">
        <f t="shared" si="8"/>
        <v>53.825857519788926</v>
      </c>
      <c r="N21" s="28">
        <f t="shared" si="8"/>
        <v>52.861035422343328</v>
      </c>
      <c r="O21" s="28">
        <f t="shared" si="8"/>
        <v>54.324324324324323</v>
      </c>
      <c r="P21" s="31">
        <f t="shared" si="8"/>
        <v>51.832460732984295</v>
      </c>
    </row>
    <row r="22" spans="1:16" ht="19.899999999999999" customHeight="1">
      <c r="A22" s="77"/>
      <c r="B22" s="62" t="s">
        <v>6</v>
      </c>
      <c r="C22" s="5" t="s">
        <v>27</v>
      </c>
      <c r="D22" s="10">
        <v>348</v>
      </c>
      <c r="E22" s="10">
        <v>353</v>
      </c>
      <c r="F22" s="10">
        <v>367</v>
      </c>
      <c r="G22" s="10">
        <v>372</v>
      </c>
      <c r="H22" s="10">
        <v>365</v>
      </c>
      <c r="I22" s="12">
        <v>363</v>
      </c>
      <c r="J22" s="14">
        <v>343</v>
      </c>
      <c r="K22" s="10">
        <f t="shared" ref="K22:P22" si="9">K18+K20</f>
        <v>356</v>
      </c>
      <c r="L22" s="10">
        <f t="shared" si="9"/>
        <v>363</v>
      </c>
      <c r="M22" s="10">
        <f t="shared" si="9"/>
        <v>379</v>
      </c>
      <c r="N22" s="10">
        <f t="shared" si="9"/>
        <v>367</v>
      </c>
      <c r="O22" s="10">
        <f t="shared" si="9"/>
        <v>370</v>
      </c>
      <c r="P22" s="21">
        <f t="shared" si="9"/>
        <v>382</v>
      </c>
    </row>
    <row r="23" spans="1:16" ht="19.899999999999999" customHeight="1">
      <c r="A23" s="85"/>
      <c r="B23" s="62"/>
      <c r="C23" s="5" t="s">
        <v>17</v>
      </c>
      <c r="D23" s="28">
        <f>D22/D10*100</f>
        <v>67.704280155642024</v>
      </c>
      <c r="E23" s="28">
        <f>E22/E10*100</f>
        <v>67.884615384615387</v>
      </c>
      <c r="F23" s="28">
        <f>F22/F10*100</f>
        <v>70.306513409961696</v>
      </c>
      <c r="G23" s="28">
        <f>G22/G10*100</f>
        <v>69.402985074626869</v>
      </c>
      <c r="H23" s="28">
        <v>72</v>
      </c>
      <c r="I23" s="29">
        <v>72</v>
      </c>
      <c r="J23" s="30">
        <v>72</v>
      </c>
      <c r="K23" s="28">
        <f t="shared" ref="K23:P23" si="10">IF(ISERROR(K22/K$10*100),"-",K22/K$10*100)</f>
        <v>71.774193548387103</v>
      </c>
      <c r="L23" s="28">
        <f t="shared" si="10"/>
        <v>71.597633136094672</v>
      </c>
      <c r="M23" s="28">
        <f t="shared" si="10"/>
        <v>74.606299212598429</v>
      </c>
      <c r="N23" s="28">
        <f t="shared" si="10"/>
        <v>72.244094488188978</v>
      </c>
      <c r="O23" s="28">
        <f t="shared" si="10"/>
        <v>74.596774193548384</v>
      </c>
      <c r="P23" s="31">
        <f t="shared" si="10"/>
        <v>74.319066147859928</v>
      </c>
    </row>
    <row r="24" spans="1:16" ht="19.899999999999999" customHeight="1">
      <c r="A24" s="77" t="s">
        <v>9</v>
      </c>
      <c r="B24" s="70" t="s">
        <v>4</v>
      </c>
      <c r="C24" s="8" t="s">
        <v>25</v>
      </c>
      <c r="D24" s="9">
        <v>48</v>
      </c>
      <c r="E24" s="9">
        <v>45</v>
      </c>
      <c r="F24" s="9">
        <v>45</v>
      </c>
      <c r="G24" s="9">
        <v>46</v>
      </c>
      <c r="H24" s="9">
        <v>35</v>
      </c>
      <c r="I24" s="11">
        <v>35</v>
      </c>
      <c r="J24" s="13">
        <v>36</v>
      </c>
      <c r="K24" s="9">
        <v>38</v>
      </c>
      <c r="L24" s="9">
        <v>40</v>
      </c>
      <c r="M24" s="9">
        <v>32</v>
      </c>
      <c r="N24" s="9">
        <v>30</v>
      </c>
      <c r="O24" s="9">
        <v>26</v>
      </c>
      <c r="P24" s="20">
        <v>28</v>
      </c>
    </row>
    <row r="25" spans="1:16" ht="19.899999999999999" customHeight="1">
      <c r="A25" s="77"/>
      <c r="B25" s="71"/>
      <c r="C25" s="7" t="s">
        <v>15</v>
      </c>
      <c r="D25" s="32">
        <f>D24/D28*100</f>
        <v>53.932584269662918</v>
      </c>
      <c r="E25" s="32">
        <f>E24/E28*100</f>
        <v>50</v>
      </c>
      <c r="F25" s="32">
        <f>F24/F28*100</f>
        <v>57.692307692307686</v>
      </c>
      <c r="G25" s="32">
        <f>G24/G28*100</f>
        <v>53.488372093023251</v>
      </c>
      <c r="H25" s="32">
        <f>H24/H28*100</f>
        <v>51.470588235294116</v>
      </c>
      <c r="I25" s="33">
        <v>55</v>
      </c>
      <c r="J25" s="34">
        <v>59</v>
      </c>
      <c r="K25" s="32">
        <f t="shared" ref="K25:P25" si="11">IF(ISERROR(K24/K28*100),"-",K24/K28*100)</f>
        <v>58.461538461538467</v>
      </c>
      <c r="L25" s="32">
        <f t="shared" si="11"/>
        <v>57.971014492753625</v>
      </c>
      <c r="M25" s="32">
        <f t="shared" si="11"/>
        <v>59.259259259259252</v>
      </c>
      <c r="N25" s="32">
        <f t="shared" si="11"/>
        <v>50.847457627118644</v>
      </c>
      <c r="O25" s="32">
        <f t="shared" si="11"/>
        <v>55.319148936170215</v>
      </c>
      <c r="P25" s="35">
        <f t="shared" si="11"/>
        <v>50</v>
      </c>
    </row>
    <row r="26" spans="1:16" ht="19.899999999999999" customHeight="1">
      <c r="A26" s="77"/>
      <c r="B26" s="63" t="s">
        <v>5</v>
      </c>
      <c r="C26" s="5" t="s">
        <v>26</v>
      </c>
      <c r="D26" s="10">
        <v>41</v>
      </c>
      <c r="E26" s="10">
        <v>45</v>
      </c>
      <c r="F26" s="10">
        <v>33</v>
      </c>
      <c r="G26" s="10">
        <v>40</v>
      </c>
      <c r="H26" s="10">
        <v>33</v>
      </c>
      <c r="I26" s="12">
        <v>29</v>
      </c>
      <c r="J26" s="14">
        <v>25</v>
      </c>
      <c r="K26" s="10">
        <v>27</v>
      </c>
      <c r="L26" s="10">
        <v>29</v>
      </c>
      <c r="M26" s="10">
        <v>22</v>
      </c>
      <c r="N26" s="10">
        <v>29</v>
      </c>
      <c r="O26" s="10">
        <v>21</v>
      </c>
      <c r="P26" s="21">
        <v>28</v>
      </c>
    </row>
    <row r="27" spans="1:16" ht="19.899999999999999" customHeight="1">
      <c r="A27" s="77"/>
      <c r="B27" s="63"/>
      <c r="C27" s="5" t="s">
        <v>16</v>
      </c>
      <c r="D27" s="28">
        <f>D26/D28*100</f>
        <v>46.067415730337082</v>
      </c>
      <c r="E27" s="28">
        <f>E26/E28*100</f>
        <v>50</v>
      </c>
      <c r="F27" s="28">
        <f>F26/F28*100</f>
        <v>42.307692307692307</v>
      </c>
      <c r="G27" s="28">
        <f>G26/G28*100</f>
        <v>46.511627906976742</v>
      </c>
      <c r="H27" s="28">
        <f>H26/H28*100</f>
        <v>48.529411764705884</v>
      </c>
      <c r="I27" s="29">
        <v>45</v>
      </c>
      <c r="J27" s="30">
        <v>41</v>
      </c>
      <c r="K27" s="28">
        <f t="shared" ref="K27:P27" si="12">IF(ISERROR(K26/K28*100),"-",K26/K28*100)</f>
        <v>41.53846153846154</v>
      </c>
      <c r="L27" s="28">
        <f t="shared" si="12"/>
        <v>42.028985507246375</v>
      </c>
      <c r="M27" s="28">
        <f t="shared" si="12"/>
        <v>40.74074074074074</v>
      </c>
      <c r="N27" s="28">
        <f t="shared" si="12"/>
        <v>49.152542372881356</v>
      </c>
      <c r="O27" s="28">
        <f t="shared" si="12"/>
        <v>44.680851063829785</v>
      </c>
      <c r="P27" s="31">
        <f t="shared" si="12"/>
        <v>50</v>
      </c>
    </row>
    <row r="28" spans="1:16" ht="19.899999999999999" customHeight="1">
      <c r="A28" s="77"/>
      <c r="B28" s="62" t="s">
        <v>6</v>
      </c>
      <c r="C28" s="5" t="s">
        <v>27</v>
      </c>
      <c r="D28" s="10">
        <v>89</v>
      </c>
      <c r="E28" s="10">
        <v>90</v>
      </c>
      <c r="F28" s="10">
        <v>78</v>
      </c>
      <c r="G28" s="10">
        <v>86</v>
      </c>
      <c r="H28" s="10">
        <v>68</v>
      </c>
      <c r="I28" s="12">
        <v>64</v>
      </c>
      <c r="J28" s="14">
        <v>61</v>
      </c>
      <c r="K28" s="10">
        <f t="shared" ref="K28:P28" si="13">K24+K26</f>
        <v>65</v>
      </c>
      <c r="L28" s="10">
        <f t="shared" si="13"/>
        <v>69</v>
      </c>
      <c r="M28" s="10">
        <f t="shared" si="13"/>
        <v>54</v>
      </c>
      <c r="N28" s="10">
        <f t="shared" si="13"/>
        <v>59</v>
      </c>
      <c r="O28" s="10">
        <f t="shared" si="13"/>
        <v>47</v>
      </c>
      <c r="P28" s="21">
        <f t="shared" si="13"/>
        <v>56</v>
      </c>
    </row>
    <row r="29" spans="1:16" ht="19.899999999999999" customHeight="1" thickBot="1">
      <c r="A29" s="78"/>
      <c r="B29" s="62"/>
      <c r="C29" s="5" t="s">
        <v>17</v>
      </c>
      <c r="D29" s="36">
        <f>D28/D10*100</f>
        <v>17.315175097276263</v>
      </c>
      <c r="E29" s="36">
        <f>E28/E10*100</f>
        <v>17.307692307692307</v>
      </c>
      <c r="F29" s="36">
        <f>F28/F10*100</f>
        <v>14.942528735632186</v>
      </c>
      <c r="G29" s="36">
        <f>G28/G10*100</f>
        <v>16.044776119402986</v>
      </c>
      <c r="H29" s="36">
        <v>13</v>
      </c>
      <c r="I29" s="37">
        <v>13</v>
      </c>
      <c r="J29" s="38">
        <v>13</v>
      </c>
      <c r="K29" s="36">
        <f t="shared" ref="K29:P29" si="14">IF(ISERROR(K28/K$10*100),"-",K28/K$10*100)</f>
        <v>13.104838709677418</v>
      </c>
      <c r="L29" s="36">
        <f t="shared" si="14"/>
        <v>13.609467455621301</v>
      </c>
      <c r="M29" s="36">
        <f t="shared" si="14"/>
        <v>10.62992125984252</v>
      </c>
      <c r="N29" s="36">
        <f t="shared" si="14"/>
        <v>11.614173228346457</v>
      </c>
      <c r="O29" s="36">
        <f t="shared" si="14"/>
        <v>9.4758064516129039</v>
      </c>
      <c r="P29" s="39">
        <f t="shared" si="14"/>
        <v>10.894941634241246</v>
      </c>
    </row>
    <row r="30" spans="1:16">
      <c r="A30" s="3" t="s">
        <v>42</v>
      </c>
      <c r="B30" s="2"/>
      <c r="C30" s="2"/>
      <c r="D30" s="4"/>
      <c r="E30" s="4"/>
      <c r="F30" s="4"/>
      <c r="G30" s="4"/>
    </row>
    <row r="31" spans="1:16">
      <c r="A31" s="3" t="s">
        <v>75</v>
      </c>
    </row>
  </sheetData>
  <mergeCells count="32">
    <mergeCell ref="P4:P5"/>
    <mergeCell ref="M4:M5"/>
    <mergeCell ref="O4:O5"/>
    <mergeCell ref="I4:I5"/>
    <mergeCell ref="J4:J5"/>
    <mergeCell ref="N4:N5"/>
    <mergeCell ref="K4:K5"/>
    <mergeCell ref="A24:A29"/>
    <mergeCell ref="B24:B25"/>
    <mergeCell ref="B26:B27"/>
    <mergeCell ref="B28:B29"/>
    <mergeCell ref="A4:C5"/>
    <mergeCell ref="A18:A23"/>
    <mergeCell ref="B18:B19"/>
    <mergeCell ref="B20:B21"/>
    <mergeCell ref="B22:B23"/>
    <mergeCell ref="A12:A17"/>
    <mergeCell ref="B12:B13"/>
    <mergeCell ref="A1:M1"/>
    <mergeCell ref="B16:B17"/>
    <mergeCell ref="B14:B15"/>
    <mergeCell ref="L4:L5"/>
    <mergeCell ref="F4:F5"/>
    <mergeCell ref="A6:A11"/>
    <mergeCell ref="B6:B7"/>
    <mergeCell ref="B8:B9"/>
    <mergeCell ref="B10:B11"/>
    <mergeCell ref="A2:M2"/>
    <mergeCell ref="G4:G5"/>
    <mergeCell ref="H4:H5"/>
    <mergeCell ref="E4:E5"/>
    <mergeCell ref="D4:D5"/>
  </mergeCells>
  <phoneticPr fontId="1" type="noConversion"/>
  <printOptions horizontalCentered="1"/>
  <pageMargins left="0.31496062992125984" right="0.23622047244094491" top="0.39370078740157483" bottom="0.39370078740157483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112年~</vt:lpstr>
      <vt:lpstr>99年~111年</vt:lpstr>
      <vt:lpstr>'112年~'!Print_Area</vt:lpstr>
      <vt:lpstr>'99年~111年'!Print_Area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MOEIT</dc:creator>
  <cp:lastModifiedBy>謝美秀</cp:lastModifiedBy>
  <cp:lastPrinted>2024-03-29T07:48:28Z</cp:lastPrinted>
  <dcterms:created xsi:type="dcterms:W3CDTF">2013-04-18T06:58:16Z</dcterms:created>
  <dcterms:modified xsi:type="dcterms:W3CDTF">2024-03-29T11:05:09Z</dcterms:modified>
</cp:coreProperties>
</file>